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MAVET files\hackaday\"/>
    </mc:Choice>
  </mc:AlternateContent>
  <bookViews>
    <workbookView xWindow="0" yWindow="0" windowWidth="28800" windowHeight="11730"/>
  </bookViews>
  <sheets>
    <sheet name="batterie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I57" i="1" s="1"/>
  <c r="D57" i="1"/>
  <c r="F57" i="1" s="1"/>
  <c r="E56" i="1"/>
  <c r="H56" i="1" s="1"/>
  <c r="D56" i="1"/>
  <c r="F56" i="1" s="1"/>
  <c r="I55" i="1"/>
  <c r="H55" i="1"/>
  <c r="E55" i="1"/>
  <c r="E52" i="1"/>
  <c r="I52" i="1" s="1"/>
  <c r="D52" i="1"/>
  <c r="F52" i="1" s="1"/>
  <c r="E51" i="1"/>
  <c r="H51" i="1" s="1"/>
  <c r="D51" i="1"/>
  <c r="F51" i="1" s="1"/>
  <c r="I50" i="1"/>
  <c r="H50" i="1"/>
  <c r="E50" i="1"/>
  <c r="D50" i="1"/>
  <c r="F50" i="1" s="1"/>
  <c r="E47" i="1"/>
  <c r="I47" i="1" s="1"/>
  <c r="D47" i="1"/>
  <c r="F47" i="1" s="1"/>
  <c r="E46" i="1"/>
  <c r="I46" i="1" s="1"/>
  <c r="D46" i="1"/>
  <c r="F46" i="1" s="1"/>
  <c r="E45" i="1"/>
  <c r="I45" i="1" s="1"/>
  <c r="E42" i="1"/>
  <c r="I42" i="1" s="1"/>
  <c r="D42" i="1"/>
  <c r="F42" i="1" s="1"/>
  <c r="I41" i="1"/>
  <c r="H41" i="1"/>
  <c r="F41" i="1"/>
  <c r="E41" i="1"/>
  <c r="D41" i="1"/>
  <c r="E40" i="1"/>
  <c r="I40" i="1" s="1"/>
  <c r="D40" i="1"/>
  <c r="F40" i="1" s="1"/>
  <c r="E37" i="1"/>
  <c r="I37" i="1" s="1"/>
  <c r="D37" i="1"/>
  <c r="F37" i="1" s="1"/>
  <c r="I36" i="1"/>
  <c r="H36" i="1"/>
  <c r="E36" i="1"/>
  <c r="E35" i="1"/>
  <c r="H35" i="1" s="1"/>
  <c r="E32" i="1"/>
  <c r="I32" i="1" s="1"/>
  <c r="D32" i="1"/>
  <c r="F32" i="1" s="1"/>
  <c r="E31" i="1"/>
  <c r="I31" i="1" s="1"/>
  <c r="D31" i="1"/>
  <c r="F31" i="1" s="1"/>
  <c r="E30" i="1"/>
  <c r="I30" i="1" s="1"/>
  <c r="D30" i="1"/>
  <c r="F30" i="1" s="1"/>
  <c r="I27" i="1"/>
  <c r="H27" i="1"/>
  <c r="F27" i="1"/>
  <c r="E27" i="1"/>
  <c r="D27" i="1"/>
  <c r="E26" i="1"/>
  <c r="I26" i="1" s="1"/>
  <c r="D26" i="1"/>
  <c r="F26" i="1" s="1"/>
  <c r="E25" i="1"/>
  <c r="H25" i="1" s="1"/>
  <c r="D25" i="1"/>
  <c r="F25" i="1" s="1"/>
  <c r="I22" i="1"/>
  <c r="H22" i="1"/>
  <c r="E22" i="1"/>
  <c r="E21" i="1"/>
  <c r="H21" i="1" s="1"/>
  <c r="G21" i="1" s="1"/>
  <c r="E20" i="1"/>
  <c r="H20" i="1" s="1"/>
  <c r="D20" i="1"/>
  <c r="F20" i="1" s="1"/>
  <c r="E17" i="1"/>
  <c r="I17" i="1" s="1"/>
  <c r="E16" i="1"/>
  <c r="I16" i="1" s="1"/>
  <c r="I15" i="1"/>
  <c r="H15" i="1"/>
  <c r="G15" i="1" s="1"/>
  <c r="E15" i="1"/>
  <c r="J11" i="1"/>
  <c r="D55" i="1" s="1"/>
  <c r="F55" i="1" s="1"/>
  <c r="L10" i="1"/>
  <c r="J9" i="1"/>
  <c r="D45" i="1" s="1"/>
  <c r="F45" i="1" s="1"/>
  <c r="L8" i="1"/>
  <c r="J7" i="1"/>
  <c r="D36" i="1" s="1"/>
  <c r="F36" i="1" s="1"/>
  <c r="L6" i="1"/>
  <c r="L5" i="1"/>
  <c r="J4" i="1"/>
  <c r="D21" i="1" s="1"/>
  <c r="F21" i="1" s="1"/>
  <c r="J3" i="1"/>
  <c r="D15" i="1" s="1"/>
  <c r="F15" i="1" s="1"/>
  <c r="G27" i="1" l="1"/>
  <c r="G41" i="1"/>
  <c r="G56" i="1"/>
  <c r="G20" i="1"/>
  <c r="G50" i="1"/>
  <c r="G55" i="1"/>
  <c r="G51" i="1"/>
  <c r="G25" i="1"/>
  <c r="G36" i="1"/>
  <c r="H37" i="1"/>
  <c r="G37" i="1" s="1"/>
  <c r="L3" i="1"/>
  <c r="H32" i="1"/>
  <c r="G32" i="1" s="1"/>
  <c r="D35" i="1"/>
  <c r="F35" i="1" s="1"/>
  <c r="G35" i="1" s="1"/>
  <c r="L7" i="1"/>
  <c r="H16" i="1"/>
  <c r="L9" i="1"/>
  <c r="I21" i="1"/>
  <c r="I35" i="1"/>
  <c r="L4" i="1"/>
  <c r="I25" i="1"/>
  <c r="I51" i="1"/>
  <c r="H42" i="1"/>
  <c r="G42" i="1" s="1"/>
  <c r="I56" i="1"/>
  <c r="D22" i="1"/>
  <c r="F22" i="1" s="1"/>
  <c r="G22" i="1" s="1"/>
  <c r="H52" i="1"/>
  <c r="G52" i="1" s="1"/>
  <c r="H30" i="1"/>
  <c r="G30" i="1" s="1"/>
  <c r="D17" i="1"/>
  <c r="F17" i="1" s="1"/>
  <c r="H47" i="1"/>
  <c r="G47" i="1" s="1"/>
  <c r="H26" i="1"/>
  <c r="G26" i="1" s="1"/>
  <c r="H40" i="1"/>
  <c r="G40" i="1" s="1"/>
  <c r="L11" i="1"/>
  <c r="D16" i="1"/>
  <c r="F16" i="1" s="1"/>
  <c r="H46" i="1"/>
  <c r="G46" i="1" s="1"/>
  <c r="I20" i="1"/>
  <c r="H17" i="1"/>
  <c r="H31" i="1"/>
  <c r="G31" i="1" s="1"/>
  <c r="H45" i="1"/>
  <c r="G45" i="1" s="1"/>
  <c r="H57" i="1"/>
  <c r="G57" i="1" s="1"/>
  <c r="G16" i="1" l="1"/>
  <c r="G17" i="1"/>
</calcChain>
</file>

<file path=xl/sharedStrings.xml><?xml version="1.0" encoding="utf-8"?>
<sst xmlns="http://schemas.openxmlformats.org/spreadsheetml/2006/main" count="67" uniqueCount="33">
  <si>
    <t>Batteries</t>
  </si>
  <si>
    <t>Size</t>
  </si>
  <si>
    <t>Nominal voltage</t>
  </si>
  <si>
    <t>Capacity (mAh)</t>
  </si>
  <si>
    <t>Weight (g)</t>
  </si>
  <si>
    <t>Max. drain current</t>
  </si>
  <si>
    <t>Capacity</t>
  </si>
  <si>
    <t>Capacity (Wh)</t>
  </si>
  <si>
    <t>Density</t>
  </si>
  <si>
    <t>Calculated density</t>
  </si>
  <si>
    <t>Numbers for calculations</t>
  </si>
  <si>
    <t>Murata VTC5D</t>
  </si>
  <si>
    <t>empty weight</t>
  </si>
  <si>
    <t>Murata VTC5A</t>
  </si>
  <si>
    <t>air density</t>
  </si>
  <si>
    <t>Molicel P28A</t>
  </si>
  <si>
    <t>CL</t>
  </si>
  <si>
    <t>Molicel P26A</t>
  </si>
  <si>
    <t>CD</t>
  </si>
  <si>
    <t>Sanyo NCR2070C</t>
  </si>
  <si>
    <t>camera drain</t>
  </si>
  <si>
    <t>Molicel INR-20700A</t>
  </si>
  <si>
    <t>Samsung 40T</t>
  </si>
  <si>
    <t>Molicel 21700 P42A</t>
  </si>
  <si>
    <t>Murata VTC6A</t>
  </si>
  <si>
    <t>Weight of the battery (g)</t>
  </si>
  <si>
    <t>Flight time (min)</t>
  </si>
  <si>
    <t>Range (km)</t>
  </si>
  <si>
    <t>Speed (km/h)</t>
  </si>
  <si>
    <t>Plane weight ((x*10) g)</t>
  </si>
  <si>
    <t>3S</t>
  </si>
  <si>
    <t>4S</t>
  </si>
  <si>
    <t>3S2P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</si>
</sst>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0" xfId="0" applyFill="1"/>
    <xf numFmtId="0" fontId="0" fillId="0" borderId="7" xfId="0" applyFill="1" applyBorder="1"/>
    <xf numFmtId="0" fontId="0" fillId="0" borderId="10" xfId="0" applyFill="1" applyBorder="1"/>
    <xf numFmtId="0" fontId="0" fillId="0" borderId="11" xfId="0" applyBorder="1"/>
    <xf numFmtId="0" fontId="0" fillId="0" borderId="0" xfId="0" applyFill="1" applyBorder="1"/>
    <xf numFmtId="2" fontId="0" fillId="0" borderId="0" xfId="0" applyNumberFormat="1" applyFill="1" applyBorder="1"/>
    <xf numFmtId="2" fontId="0" fillId="0" borderId="6" xfId="0" applyNumberFormat="1" applyBorder="1"/>
    <xf numFmtId="2" fontId="0" fillId="0" borderId="9" xfId="0" applyNumberFormat="1" applyBorder="1"/>
    <xf numFmtId="2" fontId="0" fillId="0" borderId="1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800">
                <a:latin typeface="Arial" panose="020B0604020202020204" pitchFamily="34" charset="0"/>
                <a:cs typeface="Arial" panose="020B0604020202020204" pitchFamily="34" charset="0"/>
              </a:rPr>
              <a:t>Calculated</a:t>
            </a:r>
            <a:r>
              <a:rPr lang="en-US" sz="4800" baseline="0">
                <a:latin typeface="Arial" panose="020B0604020202020204" pitchFamily="34" charset="0"/>
                <a:cs typeface="Arial" panose="020B0604020202020204" pitchFamily="34" charset="0"/>
              </a:rPr>
              <a:t> performance</a:t>
            </a:r>
            <a:endParaRPr lang="en-US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batteries!$F$14</c:f>
              <c:strCache>
                <c:ptCount val="1"/>
                <c:pt idx="0">
                  <c:v>Flight time (min)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batteries!$C$14:$C$57</c:f>
              <c:strCache>
                <c:ptCount val="44"/>
                <c:pt idx="0">
                  <c:v>Murata VTC5D</c:v>
                </c:pt>
                <c:pt idx="1">
                  <c:v>3S</c:v>
                </c:pt>
                <c:pt idx="2">
                  <c:v>4S</c:v>
                </c:pt>
                <c:pt idx="3">
                  <c:v>3S2P</c:v>
                </c:pt>
                <c:pt idx="5">
                  <c:v>Murata VTC5A</c:v>
                </c:pt>
                <c:pt idx="6">
                  <c:v>3S</c:v>
                </c:pt>
                <c:pt idx="7">
                  <c:v>4S</c:v>
                </c:pt>
                <c:pt idx="8">
                  <c:v>3S2P</c:v>
                </c:pt>
                <c:pt idx="10">
                  <c:v>Molicel P28A</c:v>
                </c:pt>
                <c:pt idx="11">
                  <c:v>3S</c:v>
                </c:pt>
                <c:pt idx="12">
                  <c:v>4S</c:v>
                </c:pt>
                <c:pt idx="13">
                  <c:v>3S2P</c:v>
                </c:pt>
                <c:pt idx="15">
                  <c:v>Molicel P26A</c:v>
                </c:pt>
                <c:pt idx="16">
                  <c:v>3S</c:v>
                </c:pt>
                <c:pt idx="17">
                  <c:v>4S</c:v>
                </c:pt>
                <c:pt idx="18">
                  <c:v>3S2P</c:v>
                </c:pt>
                <c:pt idx="20">
                  <c:v>Sanyo NCR2070C</c:v>
                </c:pt>
                <c:pt idx="21">
                  <c:v>3S</c:v>
                </c:pt>
                <c:pt idx="22">
                  <c:v>4S</c:v>
                </c:pt>
                <c:pt idx="23">
                  <c:v>3S2P</c:v>
                </c:pt>
                <c:pt idx="25">
                  <c:v>Molicel INR-20700A</c:v>
                </c:pt>
                <c:pt idx="26">
                  <c:v>3S</c:v>
                </c:pt>
                <c:pt idx="27">
                  <c:v>4S</c:v>
                </c:pt>
                <c:pt idx="28">
                  <c:v>3S2P</c:v>
                </c:pt>
                <c:pt idx="30">
                  <c:v>Samsung 40T</c:v>
                </c:pt>
                <c:pt idx="31">
                  <c:v>3S</c:v>
                </c:pt>
                <c:pt idx="32">
                  <c:v>4S</c:v>
                </c:pt>
                <c:pt idx="33">
                  <c:v>3S2P</c:v>
                </c:pt>
                <c:pt idx="35">
                  <c:v>Molicel 21700 P42A</c:v>
                </c:pt>
                <c:pt idx="36">
                  <c:v>3S</c:v>
                </c:pt>
                <c:pt idx="37">
                  <c:v>4S</c:v>
                </c:pt>
                <c:pt idx="38">
                  <c:v>3S2P</c:v>
                </c:pt>
                <c:pt idx="40">
                  <c:v>Murata VTC6A</c:v>
                </c:pt>
                <c:pt idx="41">
                  <c:v>3S</c:v>
                </c:pt>
                <c:pt idx="42">
                  <c:v>4S</c:v>
                </c:pt>
                <c:pt idx="43">
                  <c:v>3S2P</c:v>
                </c:pt>
              </c:strCache>
            </c:strRef>
          </c:cat>
          <c:val>
            <c:numRef>
              <c:f>batteries!$F$14:$F$57</c:f>
              <c:numCache>
                <c:formatCode>0.00</c:formatCode>
                <c:ptCount val="44"/>
                <c:pt idx="0" formatCode="General">
                  <c:v>0</c:v>
                </c:pt>
                <c:pt idx="1">
                  <c:v>52.047009849772166</c:v>
                </c:pt>
                <c:pt idx="2">
                  <c:v>62.464203219318144</c:v>
                </c:pt>
                <c:pt idx="3">
                  <c:v>77.357781311064358</c:v>
                </c:pt>
                <c:pt idx="6">
                  <c:v>47.960191276631576</c:v>
                </c:pt>
                <c:pt idx="7">
                  <c:v>57.450243338643034</c:v>
                </c:pt>
                <c:pt idx="8">
                  <c:v>70.92574764317142</c:v>
                </c:pt>
                <c:pt idx="11">
                  <c:v>53.444129911983261</c:v>
                </c:pt>
                <c:pt idx="12">
                  <c:v>64.219190426850744</c:v>
                </c:pt>
                <c:pt idx="13">
                  <c:v>79.691833996730992</c:v>
                </c:pt>
                <c:pt idx="16">
                  <c:v>47.941950294526791</c:v>
                </c:pt>
                <c:pt idx="17">
                  <c:v>57.214296889691113</c:v>
                </c:pt>
                <c:pt idx="18">
                  <c:v>70.202533202702469</c:v>
                </c:pt>
                <c:pt idx="21">
                  <c:v>58.66249933361712</c:v>
                </c:pt>
                <c:pt idx="22">
                  <c:v>68.68914971765831</c:v>
                </c:pt>
                <c:pt idx="23">
                  <c:v>81.741110256393071</c:v>
                </c:pt>
                <c:pt idx="26">
                  <c:v>48.589171915707134</c:v>
                </c:pt>
                <c:pt idx="27">
                  <c:v>57.066192006232846</c:v>
                </c:pt>
                <c:pt idx="28">
                  <c:v>68.235871035650831</c:v>
                </c:pt>
                <c:pt idx="31">
                  <c:v>63.674343495294735</c:v>
                </c:pt>
                <c:pt idx="32">
                  <c:v>73.702553835513712</c:v>
                </c:pt>
                <c:pt idx="33">
                  <c:v>86.136545633754793</c:v>
                </c:pt>
                <c:pt idx="36">
                  <c:v>68.538355845629738</c:v>
                </c:pt>
                <c:pt idx="37">
                  <c:v>79.332610031282115</c:v>
                </c:pt>
                <c:pt idx="38">
                  <c:v>92.716420647444394</c:v>
                </c:pt>
                <c:pt idx="41">
                  <c:v>64.164310475699395</c:v>
                </c:pt>
                <c:pt idx="42">
                  <c:v>73.994945919389693</c:v>
                </c:pt>
                <c:pt idx="43">
                  <c:v>85.984296836066306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6-4E8A-A416-C2213DF3F1EA}"/>
            </c:ext>
          </c:extLst>
        </c:ser>
        <c:ser>
          <c:idx val="1"/>
          <c:order val="1"/>
          <c:tx>
            <c:strRef>
              <c:f>[1]batteries!$I$14</c:f>
              <c:strCache>
                <c:ptCount val="1"/>
                <c:pt idx="0">
                  <c:v>Plane weight ((x*10) 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[1]batteries!$I$14:$I$57</c:f>
              <c:numCache>
                <c:formatCode>General</c:formatCode>
                <c:ptCount val="44"/>
                <c:pt idx="0">
                  <c:v>0</c:v>
                </c:pt>
                <c:pt idx="1">
                  <c:v>55.010000000000005</c:v>
                </c:pt>
                <c:pt idx="2">
                  <c:v>59.679999999999993</c:v>
                </c:pt>
                <c:pt idx="3">
                  <c:v>69.02000000000001</c:v>
                </c:pt>
                <c:pt idx="6">
                  <c:v>55.339999999999996</c:v>
                </c:pt>
                <c:pt idx="7">
                  <c:v>60.120000000000005</c:v>
                </c:pt>
                <c:pt idx="8">
                  <c:v>69.679999999999993</c:v>
                </c:pt>
                <c:pt idx="11">
                  <c:v>54.8</c:v>
                </c:pt>
                <c:pt idx="12">
                  <c:v>59.4</c:v>
                </c:pt>
                <c:pt idx="13">
                  <c:v>68.599999999999994</c:v>
                </c:pt>
                <c:pt idx="16">
                  <c:v>56</c:v>
                </c:pt>
                <c:pt idx="17">
                  <c:v>61</c:v>
                </c:pt>
                <c:pt idx="18">
                  <c:v>71</c:v>
                </c:pt>
                <c:pt idx="21">
                  <c:v>59.6</c:v>
                </c:pt>
                <c:pt idx="22">
                  <c:v>65.8</c:v>
                </c:pt>
                <c:pt idx="23">
                  <c:v>78.2</c:v>
                </c:pt>
                <c:pt idx="26">
                  <c:v>59</c:v>
                </c:pt>
                <c:pt idx="27">
                  <c:v>65</c:v>
                </c:pt>
                <c:pt idx="28">
                  <c:v>77</c:v>
                </c:pt>
                <c:pt idx="31">
                  <c:v>62</c:v>
                </c:pt>
                <c:pt idx="32">
                  <c:v>69</c:v>
                </c:pt>
                <c:pt idx="33">
                  <c:v>83</c:v>
                </c:pt>
                <c:pt idx="36">
                  <c:v>62</c:v>
                </c:pt>
                <c:pt idx="37">
                  <c:v>69</c:v>
                </c:pt>
                <c:pt idx="38">
                  <c:v>83</c:v>
                </c:pt>
                <c:pt idx="41">
                  <c:v>62.81</c:v>
                </c:pt>
                <c:pt idx="42">
                  <c:v>70.08</c:v>
                </c:pt>
                <c:pt idx="43">
                  <c:v>84.62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36-4E8A-A416-C2213DF3F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4042607"/>
        <c:axId val="1344043439"/>
      </c:barChart>
      <c:catAx>
        <c:axId val="1344042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44043439"/>
        <c:crosses val="autoZero"/>
        <c:auto val="1"/>
        <c:lblAlgn val="ctr"/>
        <c:lblOffset val="100"/>
        <c:noMultiLvlLbl val="0"/>
      </c:catAx>
      <c:valAx>
        <c:axId val="1344043439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44042607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800">
                <a:latin typeface="Arial" panose="020B0604020202020204" pitchFamily="34" charset="0"/>
                <a:cs typeface="Arial" panose="020B0604020202020204" pitchFamily="34" charset="0"/>
              </a:rPr>
              <a:t>Li-Ion</a:t>
            </a:r>
            <a:r>
              <a:rPr lang="en-US" sz="4800" baseline="0">
                <a:latin typeface="Arial" panose="020B0604020202020204" pitchFamily="34" charset="0"/>
                <a:cs typeface="Arial" panose="020B0604020202020204" pitchFamily="34" charset="0"/>
              </a:rPr>
              <a:t> battery options</a:t>
            </a:r>
            <a:endParaRPr lang="en-US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712496637122068E-2"/>
          <c:y val="0.1019435028274553"/>
          <c:w val="0.91722639667313333"/>
          <c:h val="0.79803764249158005"/>
        </c:manualLayout>
      </c:layout>
      <c:scatterChart>
        <c:scatterStyle val="lineMarker"/>
        <c:varyColors val="0"/>
        <c:ser>
          <c:idx val="0"/>
          <c:order val="0"/>
          <c:tx>
            <c:strRef>
              <c:f>batteries!$C$14</c:f>
              <c:strCache>
                <c:ptCount val="1"/>
                <c:pt idx="0">
                  <c:v>Murata VTC5D</c:v>
                </c:pt>
              </c:strCache>
            </c:strRef>
          </c:tx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63500">
                <a:solidFill>
                  <a:schemeClr val="accent1"/>
                </a:solidFill>
              </a:ln>
              <a:effectLst/>
            </c:spPr>
          </c:marker>
          <c:xVal>
            <c:numRef>
              <c:f>batteries!$E$15:$E$17</c:f>
              <c:numCache>
                <c:formatCode>General</c:formatCode>
                <c:ptCount val="3"/>
                <c:pt idx="0">
                  <c:v>140.10000000000002</c:v>
                </c:pt>
                <c:pt idx="1">
                  <c:v>186.8</c:v>
                </c:pt>
                <c:pt idx="2">
                  <c:v>280.20000000000005</c:v>
                </c:pt>
              </c:numCache>
            </c:numRef>
          </c:xVal>
          <c:yVal>
            <c:numRef>
              <c:f>batteries!$D$15:$D$17</c:f>
              <c:numCache>
                <c:formatCode>General</c:formatCode>
                <c:ptCount val="3"/>
                <c:pt idx="0">
                  <c:v>30.240000000000002</c:v>
                </c:pt>
                <c:pt idx="1">
                  <c:v>40.32</c:v>
                </c:pt>
                <c:pt idx="2">
                  <c:v>60.480000000000004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99-4781-B197-62D0A726F29D}"/>
            </c:ext>
          </c:extLst>
        </c:ser>
        <c:ser>
          <c:idx val="1"/>
          <c:order val="1"/>
          <c:tx>
            <c:strRef>
              <c:f>batteries!$C$19</c:f>
              <c:strCache>
                <c:ptCount val="1"/>
                <c:pt idx="0">
                  <c:v>Murata VTC5A</c:v>
                </c:pt>
              </c:strCache>
            </c:strRef>
          </c:tx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63500">
                <a:solidFill>
                  <a:schemeClr val="accent2"/>
                </a:solidFill>
              </a:ln>
              <a:effectLst/>
            </c:spPr>
          </c:marker>
          <c:xVal>
            <c:numRef>
              <c:f>batteries!$E$20:$E$22</c:f>
              <c:numCache>
                <c:formatCode>General</c:formatCode>
                <c:ptCount val="3"/>
                <c:pt idx="0">
                  <c:v>143.39999999999998</c:v>
                </c:pt>
                <c:pt idx="1">
                  <c:v>191.2</c:v>
                </c:pt>
                <c:pt idx="2">
                  <c:v>286.79999999999995</c:v>
                </c:pt>
              </c:numCache>
            </c:numRef>
          </c:xVal>
          <c:yVal>
            <c:numRef>
              <c:f>batteries!$D$20:$D$22</c:f>
              <c:numCache>
                <c:formatCode>General</c:formatCode>
                <c:ptCount val="3"/>
                <c:pt idx="0">
                  <c:v>28.080000000000005</c:v>
                </c:pt>
                <c:pt idx="1">
                  <c:v>37.440000000000005</c:v>
                </c:pt>
                <c:pt idx="2">
                  <c:v>56.160000000000011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99-4781-B197-62D0A726F29D}"/>
            </c:ext>
          </c:extLst>
        </c:ser>
        <c:ser>
          <c:idx val="2"/>
          <c:order val="2"/>
          <c:tx>
            <c:strRef>
              <c:f>batteries!$C$24</c:f>
              <c:strCache>
                <c:ptCount val="1"/>
                <c:pt idx="0">
                  <c:v>Molicel P28A</c:v>
                </c:pt>
              </c:strCache>
            </c:strRef>
          </c:tx>
          <c:spPr>
            <a:ln w="31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63500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batteries!$E$25:$E$27</c:f>
              <c:numCache>
                <c:formatCode>General</c:formatCode>
                <c:ptCount val="3"/>
                <c:pt idx="0">
                  <c:v>138</c:v>
                </c:pt>
                <c:pt idx="1">
                  <c:v>184</c:v>
                </c:pt>
                <c:pt idx="2">
                  <c:v>276</c:v>
                </c:pt>
              </c:numCache>
            </c:numRef>
          </c:xVal>
          <c:yVal>
            <c:numRef>
              <c:f>batteries!$D$25:$D$27</c:f>
              <c:numCache>
                <c:formatCode>General</c:formatCode>
                <c:ptCount val="3"/>
                <c:pt idx="0">
                  <c:v>30.900000000000002</c:v>
                </c:pt>
                <c:pt idx="1">
                  <c:v>41.2</c:v>
                </c:pt>
                <c:pt idx="2">
                  <c:v>61.800000000000004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199-4781-B197-62D0A726F29D}"/>
            </c:ext>
          </c:extLst>
        </c:ser>
        <c:ser>
          <c:idx val="3"/>
          <c:order val="3"/>
          <c:tx>
            <c:strRef>
              <c:f>batteries!$C$29</c:f>
              <c:strCache>
                <c:ptCount val="1"/>
                <c:pt idx="0">
                  <c:v>Molicel P26A</c:v>
                </c:pt>
              </c:strCache>
            </c:strRef>
          </c:tx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0">
                <a:solidFill>
                  <a:schemeClr val="accent4"/>
                </a:solidFill>
              </a:ln>
              <a:effectLst/>
            </c:spPr>
          </c:marker>
          <c:xVal>
            <c:numRef>
              <c:f>batteries!$E$30:$E$32</c:f>
              <c:numCache>
                <c:formatCode>General</c:formatCode>
                <c:ptCount val="3"/>
                <c:pt idx="0">
                  <c:v>150</c:v>
                </c:pt>
                <c:pt idx="1">
                  <c:v>200</c:v>
                </c:pt>
                <c:pt idx="2">
                  <c:v>300</c:v>
                </c:pt>
              </c:numCache>
            </c:numRef>
          </c:xVal>
          <c:yVal>
            <c:numRef>
              <c:f>batteries!$D$30:$D$32</c:f>
              <c:numCache>
                <c:formatCode>General</c:formatCode>
                <c:ptCount val="3"/>
                <c:pt idx="0">
                  <c:v>28.5</c:v>
                </c:pt>
                <c:pt idx="1">
                  <c:v>38</c:v>
                </c:pt>
                <c:pt idx="2">
                  <c:v>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199-4781-B197-62D0A726F29D}"/>
            </c:ext>
          </c:extLst>
        </c:ser>
        <c:ser>
          <c:idx val="4"/>
          <c:order val="4"/>
          <c:tx>
            <c:strRef>
              <c:f>batteries!$C$34</c:f>
              <c:strCache>
                <c:ptCount val="1"/>
                <c:pt idx="0">
                  <c:v>Sanyo NCR2070C</c:v>
                </c:pt>
              </c:strCache>
            </c:strRef>
          </c:tx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0">
                <a:solidFill>
                  <a:schemeClr val="accent5"/>
                </a:solidFill>
              </a:ln>
              <a:effectLst/>
            </c:spPr>
          </c:marker>
          <c:xVal>
            <c:numRef>
              <c:f>batteries!$E$35:$E$37</c:f>
              <c:numCache>
                <c:formatCode>General</c:formatCode>
                <c:ptCount val="3"/>
                <c:pt idx="0">
                  <c:v>186</c:v>
                </c:pt>
                <c:pt idx="1">
                  <c:v>248</c:v>
                </c:pt>
                <c:pt idx="2">
                  <c:v>372</c:v>
                </c:pt>
              </c:numCache>
            </c:numRef>
          </c:xVal>
          <c:yVal>
            <c:numRef>
              <c:f>batteries!$D$35:$D$37</c:f>
              <c:numCache>
                <c:formatCode>General</c:formatCode>
                <c:ptCount val="3"/>
                <c:pt idx="0">
                  <c:v>37.799999999999997</c:v>
                </c:pt>
                <c:pt idx="1">
                  <c:v>50.4</c:v>
                </c:pt>
                <c:pt idx="2">
                  <c:v>75.599999999999994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199-4781-B197-62D0A726F29D}"/>
            </c:ext>
          </c:extLst>
        </c:ser>
        <c:ser>
          <c:idx val="5"/>
          <c:order val="5"/>
          <c:tx>
            <c:strRef>
              <c:f>batteries!$C$39</c:f>
              <c:strCache>
                <c:ptCount val="1"/>
                <c:pt idx="0">
                  <c:v>Molicel INR-20700A</c:v>
                </c:pt>
              </c:strCache>
            </c:strRef>
          </c:tx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63500">
                <a:solidFill>
                  <a:schemeClr val="accent6"/>
                </a:solidFill>
              </a:ln>
              <a:effectLst/>
            </c:spPr>
          </c:marker>
          <c:xVal>
            <c:numRef>
              <c:f>batteries!$E$40:$E$42</c:f>
              <c:numCache>
                <c:formatCode>General</c:formatCode>
                <c:ptCount val="3"/>
                <c:pt idx="0">
                  <c:v>180</c:v>
                </c:pt>
                <c:pt idx="1">
                  <c:v>240</c:v>
                </c:pt>
                <c:pt idx="2">
                  <c:v>360</c:v>
                </c:pt>
              </c:numCache>
            </c:numRef>
          </c:xVal>
          <c:yVal>
            <c:numRef>
              <c:f>batteries!$D$40:$D$42</c:f>
              <c:numCache>
                <c:formatCode>General</c:formatCode>
                <c:ptCount val="3"/>
                <c:pt idx="0">
                  <c:v>30.900000000000002</c:v>
                </c:pt>
                <c:pt idx="1">
                  <c:v>41.2</c:v>
                </c:pt>
                <c:pt idx="2">
                  <c:v>61.800000000000004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199-4781-B197-62D0A726F29D}"/>
            </c:ext>
          </c:extLst>
        </c:ser>
        <c:ser>
          <c:idx val="6"/>
          <c:order val="6"/>
          <c:tx>
            <c:strRef>
              <c:f>batteries!$C$44</c:f>
              <c:strCache>
                <c:ptCount val="1"/>
                <c:pt idx="0">
                  <c:v>Samsung 40T</c:v>
                </c:pt>
              </c:strCache>
            </c:strRef>
          </c:tx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63500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batteries!$E$45:$E$47</c:f>
              <c:numCache>
                <c:formatCode>General</c:formatCode>
                <c:ptCount val="3"/>
                <c:pt idx="0">
                  <c:v>210</c:v>
                </c:pt>
                <c:pt idx="1">
                  <c:v>280</c:v>
                </c:pt>
                <c:pt idx="2">
                  <c:v>420</c:v>
                </c:pt>
              </c:numCache>
            </c:numRef>
          </c:xVal>
          <c:yVal>
            <c:numRef>
              <c:f>batteries!$D$45:$D$47</c:f>
              <c:numCache>
                <c:formatCode>General</c:formatCode>
                <c:ptCount val="3"/>
                <c:pt idx="0">
                  <c:v>43.2</c:v>
                </c:pt>
                <c:pt idx="1">
                  <c:v>57.6</c:v>
                </c:pt>
                <c:pt idx="2">
                  <c:v>86.4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199-4781-B197-62D0A726F29D}"/>
            </c:ext>
          </c:extLst>
        </c:ser>
        <c:ser>
          <c:idx val="7"/>
          <c:order val="7"/>
          <c:tx>
            <c:strRef>
              <c:f>batteries!$C$49</c:f>
              <c:strCache>
                <c:ptCount val="1"/>
                <c:pt idx="0">
                  <c:v>Molicel 21700 P42A</c:v>
                </c:pt>
              </c:strCache>
            </c:strRef>
          </c:tx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63500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2">
                    <a:lumMod val="60000"/>
                  </a:schemeClr>
                </a:solidFill>
                <a:ln w="127000">
                  <a:solidFill>
                    <a:schemeClr val="accent2">
                      <a:lumMod val="6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9199-4781-B197-62D0A726F29D}"/>
              </c:ext>
            </c:extLst>
          </c:dPt>
          <c:xVal>
            <c:numRef>
              <c:f>batteries!$E$50:$E$52</c:f>
              <c:numCache>
                <c:formatCode>General</c:formatCode>
                <c:ptCount val="3"/>
                <c:pt idx="0">
                  <c:v>210</c:v>
                </c:pt>
                <c:pt idx="1">
                  <c:v>280</c:v>
                </c:pt>
                <c:pt idx="2">
                  <c:v>420</c:v>
                </c:pt>
              </c:numCache>
            </c:numRef>
          </c:xVal>
          <c:yVal>
            <c:numRef>
              <c:f>batteries!$D$50:$D$52</c:f>
              <c:numCache>
                <c:formatCode>General</c:formatCode>
                <c:ptCount val="3"/>
                <c:pt idx="0">
                  <c:v>46.5</c:v>
                </c:pt>
                <c:pt idx="1">
                  <c:v>62</c:v>
                </c:pt>
                <c:pt idx="2">
                  <c:v>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199-4781-B197-62D0A726F29D}"/>
            </c:ext>
          </c:extLst>
        </c:ser>
        <c:ser>
          <c:idx val="8"/>
          <c:order val="8"/>
          <c:tx>
            <c:strRef>
              <c:f>batteries!$C$54</c:f>
              <c:strCache>
                <c:ptCount val="1"/>
                <c:pt idx="0">
                  <c:v>Murata VTC6A</c:v>
                </c:pt>
              </c:strCache>
            </c:strRef>
          </c:tx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63500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batteries!$E$55:$E$57</c:f>
              <c:numCache>
                <c:formatCode>General</c:formatCode>
                <c:ptCount val="3"/>
                <c:pt idx="0">
                  <c:v>218.10000000000002</c:v>
                </c:pt>
                <c:pt idx="1">
                  <c:v>290.8</c:v>
                </c:pt>
                <c:pt idx="2">
                  <c:v>436.20000000000005</c:v>
                </c:pt>
              </c:numCache>
            </c:numRef>
          </c:xVal>
          <c:yVal>
            <c:numRef>
              <c:f>batteries!$D$55:$D$57</c:f>
              <c:numCache>
                <c:formatCode>General</c:formatCode>
                <c:ptCount val="3"/>
                <c:pt idx="0">
                  <c:v>44.28</c:v>
                </c:pt>
                <c:pt idx="1">
                  <c:v>59.04</c:v>
                </c:pt>
                <c:pt idx="2">
                  <c:v>88.56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199-4781-B197-62D0A726F29D}"/>
            </c:ext>
          </c:extLst>
        </c:ser>
        <c:ser>
          <c:idx val="9"/>
          <c:order val="9"/>
          <c:tx>
            <c:v>Weight limit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C00000"/>
                </a:solidFill>
              </a:ln>
              <a:effectLst/>
            </c:spPr>
          </c:marker>
          <c:xVal>
            <c:numLit>
              <c:formatCode>General</c:formatCode>
              <c:ptCount val="2"/>
              <c:pt idx="0">
                <c:v>300</c:v>
              </c:pt>
              <c:pt idx="1">
                <c:v>300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A-9199-4781-B197-62D0A726F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72079"/>
        <c:axId val="160765279"/>
      </c:scatterChart>
      <c:valAx>
        <c:axId val="61672079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800">
                    <a:latin typeface="Arial" panose="020B0604020202020204" pitchFamily="34" charset="0"/>
                    <a:cs typeface="Arial" panose="020B0604020202020204" pitchFamily="34" charset="0"/>
                  </a:rPr>
                  <a:t>Weight (g)</a:t>
                </a:r>
                <a:endParaRPr lang="en-US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0765279"/>
        <c:crosses val="autoZero"/>
        <c:crossBetween val="midCat"/>
      </c:valAx>
      <c:valAx>
        <c:axId val="160765279"/>
        <c:scaling>
          <c:orientation val="minMax"/>
          <c:max val="1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3200">
                    <a:latin typeface="Arial" panose="020B0604020202020204" pitchFamily="34" charset="0"/>
                    <a:cs typeface="Arial" panose="020B0604020202020204" pitchFamily="34" charset="0"/>
                  </a:rPr>
                  <a:t>Capacity</a:t>
                </a:r>
                <a:r>
                  <a:rPr lang="en-US" sz="32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(Wh)</a:t>
                </a:r>
                <a:endParaRPr lang="en-US" sz="3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6720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1988712751612431"/>
          <c:y val="0.58935768731539562"/>
          <c:w val="0.44384127123046058"/>
          <c:h val="0.3055800319162296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</xdr:colOff>
      <xdr:row>47</xdr:row>
      <xdr:rowOff>76200</xdr:rowOff>
    </xdr:from>
    <xdr:to>
      <xdr:col>47</xdr:col>
      <xdr:colOff>229743</xdr:colOff>
      <xdr:row>92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43146</xdr:colOff>
      <xdr:row>1</xdr:row>
      <xdr:rowOff>49009</xdr:rowOff>
    </xdr:from>
    <xdr:to>
      <xdr:col>47</xdr:col>
      <xdr:colOff>242557</xdr:colOff>
      <xdr:row>46</xdr:row>
      <xdr:rowOff>160868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40</xdr:col>
      <xdr:colOff>0</xdr:colOff>
      <xdr:row>36</xdr:row>
      <xdr:rowOff>95250</xdr:rowOff>
    </xdr:from>
    <xdr:to>
      <xdr:col>46</xdr:col>
      <xdr:colOff>38100</xdr:colOff>
      <xdr:row>39</xdr:row>
      <xdr:rowOff>57150</xdr:rowOff>
    </xdr:to>
    <xdr:sp macro="" textlink="">
      <xdr:nvSpPr>
        <xdr:cNvPr id="4" name="Rectangle 3"/>
        <xdr:cNvSpPr/>
      </xdr:nvSpPr>
      <xdr:spPr>
        <a:xfrm>
          <a:off x="30165675" y="6981825"/>
          <a:ext cx="3695700" cy="53340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42</xdr:col>
      <xdr:colOff>323850</xdr:colOff>
      <xdr:row>60</xdr:row>
      <xdr:rowOff>50800</xdr:rowOff>
    </xdr:from>
    <xdr:to>
      <xdr:col>43</xdr:col>
      <xdr:colOff>171450</xdr:colOff>
      <xdr:row>84</xdr:row>
      <xdr:rowOff>88900</xdr:rowOff>
    </xdr:to>
    <xdr:sp macro="" textlink="">
      <xdr:nvSpPr>
        <xdr:cNvPr id="5" name="Rectangle 4"/>
        <xdr:cNvSpPr/>
      </xdr:nvSpPr>
      <xdr:spPr>
        <a:xfrm>
          <a:off x="31708725" y="11509375"/>
          <a:ext cx="457200" cy="4610100"/>
        </a:xfrm>
        <a:prstGeom prst="rect">
          <a:avLst/>
        </a:prstGeom>
        <a:noFill/>
        <a:ln w="38100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AVET%20files/LETY/statisti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urance"/>
      <sheetName val="lety"/>
      <sheetName val="batteries"/>
      <sheetName val="Sheet3"/>
      <sheetName val="Performance Calculator"/>
      <sheetName val="Drones"/>
      <sheetName val="Sheet1"/>
      <sheetName val="Sheet2"/>
      <sheetName val="Planes"/>
    </sheetNames>
    <sheetDataSet>
      <sheetData sheetId="0" refreshError="1"/>
      <sheetData sheetId="1" refreshError="1"/>
      <sheetData sheetId="2">
        <row r="14">
          <cell r="C14" t="str">
            <v>Murata VTC5D</v>
          </cell>
          <cell r="F14" t="str">
            <v>Flight time (min)</v>
          </cell>
          <cell r="I14" t="str">
            <v>Plane weight ((x*10) g)</v>
          </cell>
        </row>
        <row r="15">
          <cell r="C15" t="str">
            <v>3S</v>
          </cell>
          <cell r="D15">
            <v>30.240000000000002</v>
          </cell>
          <cell r="E15">
            <v>140.10000000000002</v>
          </cell>
          <cell r="F15">
            <v>54.566530183670956</v>
          </cell>
          <cell r="I15">
            <v>55.010000000000005</v>
          </cell>
        </row>
        <row r="16">
          <cell r="C16" t="str">
            <v>4S</v>
          </cell>
          <cell r="D16">
            <v>40.32</v>
          </cell>
          <cell r="E16">
            <v>186.8</v>
          </cell>
          <cell r="F16">
            <v>65.288536886464911</v>
          </cell>
          <cell r="I16">
            <v>59.679999999999993</v>
          </cell>
        </row>
        <row r="17">
          <cell r="C17" t="str">
            <v>3S2P</v>
          </cell>
          <cell r="D17">
            <v>60.480000000000004</v>
          </cell>
          <cell r="E17">
            <v>280.20000000000005</v>
          </cell>
          <cell r="F17">
            <v>80.44412607190354</v>
          </cell>
          <cell r="I17">
            <v>69.02000000000001</v>
          </cell>
        </row>
        <row r="19">
          <cell r="C19" t="str">
            <v>Murata VTC5A</v>
          </cell>
        </row>
        <row r="20">
          <cell r="C20" t="str">
            <v>3S</v>
          </cell>
          <cell r="D20">
            <v>28.080000000000005</v>
          </cell>
          <cell r="E20">
            <v>143.39999999999998</v>
          </cell>
          <cell r="F20">
            <v>50.270389735591287</v>
          </cell>
          <cell r="I20">
            <v>55.339999999999996</v>
          </cell>
        </row>
        <row r="21">
          <cell r="C21" t="str">
            <v>4S</v>
          </cell>
          <cell r="D21">
            <v>37.440000000000005</v>
          </cell>
          <cell r="E21">
            <v>191.2</v>
          </cell>
          <cell r="F21">
            <v>60.031757013269043</v>
          </cell>
          <cell r="I21">
            <v>60.120000000000005</v>
          </cell>
        </row>
        <row r="22">
          <cell r="C22" t="str">
            <v>3S2P</v>
          </cell>
          <cell r="D22">
            <v>56.160000000000011</v>
          </cell>
          <cell r="E22">
            <v>286.79999999999995</v>
          </cell>
          <cell r="F22">
            <v>73.732008578858938</v>
          </cell>
          <cell r="I22">
            <v>69.679999999999993</v>
          </cell>
        </row>
        <row r="24">
          <cell r="C24" t="str">
            <v>Molicel P28A</v>
          </cell>
        </row>
        <row r="25">
          <cell r="C25" t="str">
            <v>3S</v>
          </cell>
          <cell r="D25">
            <v>30.900000000000002</v>
          </cell>
          <cell r="E25">
            <v>138</v>
          </cell>
          <cell r="F25">
            <v>56.039489285264544</v>
          </cell>
          <cell r="I25">
            <v>54.8</v>
          </cell>
        </row>
        <row r="26">
          <cell r="C26" t="str">
            <v>4S</v>
          </cell>
          <cell r="D26">
            <v>41.2</v>
          </cell>
          <cell r="E26">
            <v>184</v>
          </cell>
          <cell r="F26">
            <v>67.134448868413486</v>
          </cell>
          <cell r="I26">
            <v>59.4</v>
          </cell>
        </row>
        <row r="27">
          <cell r="C27" t="str">
            <v>3S2P</v>
          </cell>
          <cell r="D27">
            <v>61.800000000000004</v>
          </cell>
          <cell r="E27">
            <v>276</v>
          </cell>
          <cell r="F27">
            <v>82.888299141546412</v>
          </cell>
          <cell r="I27">
            <v>68.599999999999994</v>
          </cell>
        </row>
        <row r="29">
          <cell r="C29" t="str">
            <v>Molicel P26A</v>
          </cell>
        </row>
        <row r="30">
          <cell r="C30" t="str">
            <v>3S</v>
          </cell>
          <cell r="D30">
            <v>28.5</v>
          </cell>
          <cell r="E30">
            <v>150</v>
          </cell>
          <cell r="F30">
            <v>50.228625614814248</v>
          </cell>
          <cell r="I30">
            <v>56</v>
          </cell>
        </row>
        <row r="31">
          <cell r="C31" t="str">
            <v>4S</v>
          </cell>
          <cell r="D31">
            <v>38</v>
          </cell>
          <cell r="E31">
            <v>200</v>
          </cell>
          <cell r="F31">
            <v>59.753674200545987</v>
          </cell>
          <cell r="I31">
            <v>61</v>
          </cell>
        </row>
        <row r="32">
          <cell r="C32" t="str">
            <v>3S2P</v>
          </cell>
          <cell r="D32">
            <v>57</v>
          </cell>
          <cell r="E32">
            <v>300</v>
          </cell>
          <cell r="F32">
            <v>72.934818899727105</v>
          </cell>
          <cell r="I32">
            <v>71</v>
          </cell>
        </row>
        <row r="34">
          <cell r="C34" t="str">
            <v>Sanyo NCR2070C</v>
          </cell>
        </row>
        <row r="35">
          <cell r="C35" t="str">
            <v>3S</v>
          </cell>
          <cell r="D35">
            <v>37.799999999999997</v>
          </cell>
          <cell r="E35">
            <v>186</v>
          </cell>
          <cell r="F35">
            <v>61.317950324295559</v>
          </cell>
          <cell r="I35">
            <v>59.6</v>
          </cell>
        </row>
        <row r="36">
          <cell r="C36" t="str">
            <v>4S</v>
          </cell>
          <cell r="D36">
            <v>50.4</v>
          </cell>
          <cell r="E36">
            <v>248</v>
          </cell>
          <cell r="F36">
            <v>71.545932657019065</v>
          </cell>
          <cell r="I36">
            <v>65.8</v>
          </cell>
        </row>
        <row r="37">
          <cell r="C37" t="str">
            <v>3S2P</v>
          </cell>
          <cell r="D37">
            <v>75.599999999999994</v>
          </cell>
          <cell r="E37">
            <v>372</v>
          </cell>
          <cell r="F37">
            <v>84.661319629911617</v>
          </cell>
          <cell r="I37">
            <v>78.2</v>
          </cell>
        </row>
        <row r="39">
          <cell r="C39" t="str">
            <v>Molicel INR-20700A</v>
          </cell>
        </row>
        <row r="40">
          <cell r="C40" t="str">
            <v>3S</v>
          </cell>
          <cell r="D40">
            <v>30.900000000000002</v>
          </cell>
          <cell r="E40">
            <v>180</v>
          </cell>
          <cell r="F40">
            <v>50.807522322470483</v>
          </cell>
          <cell r="I40">
            <v>59</v>
          </cell>
        </row>
        <row r="41">
          <cell r="C41" t="str">
            <v>4S</v>
          </cell>
          <cell r="D41">
            <v>41.2</v>
          </cell>
          <cell r="E41">
            <v>240</v>
          </cell>
          <cell r="F41">
            <v>59.464803976428215</v>
          </cell>
          <cell r="I41">
            <v>65</v>
          </cell>
        </row>
        <row r="42">
          <cell r="C42" t="str">
            <v>3S2P</v>
          </cell>
          <cell r="D42">
            <v>61.800000000000004</v>
          </cell>
          <cell r="E42">
            <v>360</v>
          </cell>
          <cell r="F42">
            <v>70.707507738806726</v>
          </cell>
          <cell r="I42">
            <v>77</v>
          </cell>
        </row>
        <row r="44">
          <cell r="C44" t="str">
            <v>Samsung 40T</v>
          </cell>
        </row>
        <row r="45">
          <cell r="C45" t="str">
            <v>3S</v>
          </cell>
          <cell r="D45">
            <v>43.2</v>
          </cell>
          <cell r="E45">
            <v>210</v>
          </cell>
          <cell r="F45">
            <v>66.461538461538467</v>
          </cell>
          <cell r="I45">
            <v>62</v>
          </cell>
        </row>
        <row r="46">
          <cell r="C46" t="str">
            <v>4S</v>
          </cell>
          <cell r="D46">
            <v>57.6</v>
          </cell>
          <cell r="E46">
            <v>280</v>
          </cell>
          <cell r="F46">
            <v>76.64381091371763</v>
          </cell>
          <cell r="I46">
            <v>69</v>
          </cell>
        </row>
        <row r="47">
          <cell r="C47" t="str">
            <v>3S2P</v>
          </cell>
          <cell r="D47">
            <v>86.4</v>
          </cell>
          <cell r="E47">
            <v>420</v>
          </cell>
          <cell r="F47">
            <v>89.053379589553387</v>
          </cell>
          <cell r="I47">
            <v>83</v>
          </cell>
        </row>
        <row r="49">
          <cell r="C49" t="str">
            <v>Molicel 21700 P42A</v>
          </cell>
        </row>
        <row r="50">
          <cell r="C50" t="str">
            <v>3S</v>
          </cell>
          <cell r="D50">
            <v>46.5</v>
          </cell>
          <cell r="E50">
            <v>210</v>
          </cell>
          <cell r="F50">
            <v>71.538461538461533</v>
          </cell>
          <cell r="I50">
            <v>62</v>
          </cell>
        </row>
        <row r="51">
          <cell r="C51" t="str">
            <v>4S</v>
          </cell>
          <cell r="D51">
            <v>62</v>
          </cell>
          <cell r="E51">
            <v>280</v>
          </cell>
          <cell r="F51">
            <v>82.498546469626618</v>
          </cell>
          <cell r="I51">
            <v>69</v>
          </cell>
        </row>
        <row r="52">
          <cell r="C52" t="str">
            <v>3S2P</v>
          </cell>
          <cell r="D52">
            <v>93</v>
          </cell>
          <cell r="E52">
            <v>420</v>
          </cell>
          <cell r="F52">
            <v>95.856068308199809</v>
          </cell>
          <cell r="I52">
            <v>83</v>
          </cell>
        </row>
        <row r="54">
          <cell r="C54" t="str">
            <v>Murata VTC6A</v>
          </cell>
        </row>
        <row r="55">
          <cell r="C55" t="str">
            <v>3S</v>
          </cell>
          <cell r="D55">
            <v>44.28</v>
          </cell>
          <cell r="E55">
            <v>218.10000000000002</v>
          </cell>
          <cell r="F55">
            <v>66.94194224283504</v>
          </cell>
          <cell r="I55">
            <v>62.81</v>
          </cell>
        </row>
        <row r="56">
          <cell r="C56" t="str">
            <v>4S</v>
          </cell>
          <cell r="D56">
            <v>59.04</v>
          </cell>
          <cell r="E56">
            <v>290.8</v>
          </cell>
          <cell r="F56">
            <v>76.907995265065708</v>
          </cell>
          <cell r="I56">
            <v>70.08</v>
          </cell>
        </row>
        <row r="57">
          <cell r="C57" t="str">
            <v>3S2P</v>
          </cell>
          <cell r="D57">
            <v>88.56</v>
          </cell>
          <cell r="E57">
            <v>436.20000000000005</v>
          </cell>
          <cell r="F57">
            <v>88.845526773764831</v>
          </cell>
          <cell r="I57">
            <v>84.62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zoomScale="70" zoomScaleNormal="70" zoomScaleSheetLayoutView="50" workbookViewId="0">
      <selection activeCell="L21" sqref="L21"/>
    </sheetView>
  </sheetViews>
  <sheetFormatPr defaultRowHeight="15" x14ac:dyDescent="0.25"/>
  <cols>
    <col min="2" max="2" width="16.28515625" customWidth="1"/>
    <col min="3" max="8" width="20.85546875" customWidth="1"/>
    <col min="9" max="9" width="20.28515625" hidden="1" customWidth="1"/>
    <col min="10" max="10" width="20.28515625" customWidth="1"/>
    <col min="11" max="11" width="21.42578125" hidden="1" customWidth="1"/>
    <col min="12" max="12" width="19.42578125" customWidth="1"/>
    <col min="14" max="14" width="13.42578125" bestFit="1" customWidth="1"/>
    <col min="15" max="15" width="11" customWidth="1"/>
  </cols>
  <sheetData>
    <row r="1" spans="1:15" ht="15.75" thickBot="1" x14ac:dyDescent="0.3"/>
    <row r="2" spans="1:15" ht="15.75" thickBot="1" x14ac:dyDescent="0.3">
      <c r="C2" s="1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3" t="s">
        <v>9</v>
      </c>
      <c r="N2" s="4" t="s">
        <v>10</v>
      </c>
      <c r="O2" s="4"/>
    </row>
    <row r="3" spans="1:15" x14ac:dyDescent="0.25">
      <c r="C3" s="5" t="s">
        <v>11</v>
      </c>
      <c r="D3" s="6">
        <v>18650</v>
      </c>
      <c r="E3" s="6">
        <v>3.6</v>
      </c>
      <c r="F3" s="6">
        <v>2800</v>
      </c>
      <c r="G3" s="6">
        <v>46.7</v>
      </c>
      <c r="H3" s="6">
        <v>35</v>
      </c>
      <c r="I3" s="6"/>
      <c r="J3" s="6">
        <f>(F3/1000)*E3</f>
        <v>10.08</v>
      </c>
      <c r="K3" s="6"/>
      <c r="L3" s="15">
        <f>J3/(G3/1000)</f>
        <v>215.84582441113488</v>
      </c>
      <c r="N3" t="s">
        <v>12</v>
      </c>
      <c r="O3">
        <v>0.43</v>
      </c>
    </row>
    <row r="4" spans="1:15" x14ac:dyDescent="0.25">
      <c r="C4" s="7" t="s">
        <v>13</v>
      </c>
      <c r="D4" s="8">
        <v>18650</v>
      </c>
      <c r="E4" s="8">
        <v>3.6</v>
      </c>
      <c r="F4" s="8">
        <v>2600</v>
      </c>
      <c r="G4" s="8">
        <v>47.8</v>
      </c>
      <c r="H4" s="8">
        <v>25</v>
      </c>
      <c r="I4" s="8"/>
      <c r="J4" s="8">
        <f t="shared" ref="J4:J11" si="0">(F4/1000)*E4</f>
        <v>9.3600000000000012</v>
      </c>
      <c r="K4" s="8"/>
      <c r="L4" s="16">
        <f>J4/(G4/1000)</f>
        <v>195.81589958159</v>
      </c>
      <c r="N4" t="s">
        <v>14</v>
      </c>
      <c r="O4">
        <v>1.2250000000000001</v>
      </c>
    </row>
    <row r="5" spans="1:15" x14ac:dyDescent="0.25">
      <c r="C5" s="7" t="s">
        <v>15</v>
      </c>
      <c r="D5" s="8">
        <v>18650</v>
      </c>
      <c r="E5" s="8">
        <v>3.6</v>
      </c>
      <c r="F5" s="8">
        <v>2800</v>
      </c>
      <c r="G5" s="8">
        <v>46</v>
      </c>
      <c r="H5" s="8">
        <v>35</v>
      </c>
      <c r="I5" s="8">
        <v>10.3</v>
      </c>
      <c r="J5" s="8">
        <v>10.3</v>
      </c>
      <c r="K5" s="8">
        <v>220</v>
      </c>
      <c r="L5" s="16">
        <f t="shared" ref="L5:L11" si="1">J5/(G5/1000)</f>
        <v>223.9130434782609</v>
      </c>
      <c r="N5" t="s">
        <v>16</v>
      </c>
      <c r="O5">
        <v>6.6716759264845424E-2</v>
      </c>
    </row>
    <row r="6" spans="1:15" x14ac:dyDescent="0.25">
      <c r="C6" s="7" t="s">
        <v>17</v>
      </c>
      <c r="D6" s="8">
        <v>18650</v>
      </c>
      <c r="E6" s="8">
        <v>3.6</v>
      </c>
      <c r="F6" s="8">
        <v>2600</v>
      </c>
      <c r="G6" s="8">
        <v>50</v>
      </c>
      <c r="H6" s="8">
        <v>35</v>
      </c>
      <c r="I6" s="8">
        <v>9.5</v>
      </c>
      <c r="J6" s="8">
        <v>9.5</v>
      </c>
      <c r="K6" s="8">
        <v>190</v>
      </c>
      <c r="L6" s="16">
        <f t="shared" si="1"/>
        <v>190</v>
      </c>
      <c r="N6" t="s">
        <v>18</v>
      </c>
      <c r="O6">
        <v>3.1468964992035213E-2</v>
      </c>
    </row>
    <row r="7" spans="1:15" x14ac:dyDescent="0.25">
      <c r="C7" s="7" t="s">
        <v>19</v>
      </c>
      <c r="D7" s="8">
        <v>20700</v>
      </c>
      <c r="E7" s="8">
        <v>3.6</v>
      </c>
      <c r="F7" s="8">
        <v>3500</v>
      </c>
      <c r="G7" s="8">
        <v>62</v>
      </c>
      <c r="H7" s="8">
        <v>30</v>
      </c>
      <c r="I7" s="8"/>
      <c r="J7" s="8">
        <f t="shared" si="0"/>
        <v>12.6</v>
      </c>
      <c r="K7" s="8">
        <v>214</v>
      </c>
      <c r="L7" s="16">
        <f t="shared" si="1"/>
        <v>203.2258064516129</v>
      </c>
      <c r="N7" t="s">
        <v>20</v>
      </c>
      <c r="O7">
        <v>4</v>
      </c>
    </row>
    <row r="8" spans="1:15" x14ac:dyDescent="0.25">
      <c r="A8" s="9"/>
      <c r="B8" s="9"/>
      <c r="C8" s="10" t="s">
        <v>21</v>
      </c>
      <c r="D8" s="8">
        <v>20700</v>
      </c>
      <c r="E8" s="8">
        <v>3.6</v>
      </c>
      <c r="F8" s="8">
        <v>3000</v>
      </c>
      <c r="G8" s="8">
        <v>60</v>
      </c>
      <c r="H8" s="8">
        <v>35</v>
      </c>
      <c r="I8" s="8">
        <v>10.3</v>
      </c>
      <c r="J8" s="8">
        <v>10.3</v>
      </c>
      <c r="K8" s="8">
        <v>180</v>
      </c>
      <c r="L8" s="16">
        <f t="shared" si="1"/>
        <v>171.66666666666669</v>
      </c>
    </row>
    <row r="9" spans="1:15" x14ac:dyDescent="0.25">
      <c r="A9" s="9"/>
      <c r="B9" s="9"/>
      <c r="C9" s="10" t="s">
        <v>22</v>
      </c>
      <c r="D9" s="8">
        <v>21700</v>
      </c>
      <c r="E9" s="8">
        <v>3.6</v>
      </c>
      <c r="F9" s="8">
        <v>4000</v>
      </c>
      <c r="G9" s="8">
        <v>70</v>
      </c>
      <c r="H9" s="8">
        <v>35</v>
      </c>
      <c r="I9" s="8"/>
      <c r="J9" s="8">
        <f t="shared" si="0"/>
        <v>14.4</v>
      </c>
      <c r="K9" s="8"/>
      <c r="L9" s="16">
        <f t="shared" si="1"/>
        <v>205.71428571428569</v>
      </c>
    </row>
    <row r="10" spans="1:15" x14ac:dyDescent="0.25">
      <c r="A10" s="9"/>
      <c r="B10" s="9"/>
      <c r="C10" s="10" t="s">
        <v>23</v>
      </c>
      <c r="D10" s="8">
        <v>21700</v>
      </c>
      <c r="E10" s="8">
        <v>3.6</v>
      </c>
      <c r="F10" s="8">
        <v>4200</v>
      </c>
      <c r="G10" s="8">
        <v>70</v>
      </c>
      <c r="H10" s="8">
        <v>45</v>
      </c>
      <c r="I10" s="8">
        <v>15.5</v>
      </c>
      <c r="J10" s="8">
        <v>15.5</v>
      </c>
      <c r="K10" s="8">
        <v>230</v>
      </c>
      <c r="L10" s="16">
        <f t="shared" si="1"/>
        <v>221.42857142857142</v>
      </c>
    </row>
    <row r="11" spans="1:15" ht="15.75" thickBot="1" x14ac:dyDescent="0.3">
      <c r="A11" s="9"/>
      <c r="B11" s="9"/>
      <c r="C11" s="11" t="s">
        <v>24</v>
      </c>
      <c r="D11" s="12">
        <v>21700</v>
      </c>
      <c r="E11" s="12">
        <v>3.6</v>
      </c>
      <c r="F11" s="12">
        <v>4100</v>
      </c>
      <c r="G11" s="12">
        <v>72.7</v>
      </c>
      <c r="H11" s="12">
        <v>40</v>
      </c>
      <c r="I11" s="12"/>
      <c r="J11" s="12">
        <f t="shared" si="0"/>
        <v>14.76</v>
      </c>
      <c r="K11" s="12"/>
      <c r="L11" s="17">
        <f t="shared" si="1"/>
        <v>203.02613480055021</v>
      </c>
    </row>
    <row r="14" spans="1:15" x14ac:dyDescent="0.25">
      <c r="C14" s="13" t="s">
        <v>11</v>
      </c>
      <c r="D14" s="13" t="s">
        <v>7</v>
      </c>
      <c r="E14" s="13" t="s">
        <v>25</v>
      </c>
      <c r="F14" s="13" t="s">
        <v>26</v>
      </c>
      <c r="G14" s="13" t="s">
        <v>27</v>
      </c>
      <c r="H14" s="13" t="s">
        <v>28</v>
      </c>
      <c r="I14" t="s">
        <v>29</v>
      </c>
    </row>
    <row r="15" spans="1:15" x14ac:dyDescent="0.25">
      <c r="C15" s="13" t="s">
        <v>30</v>
      </c>
      <c r="D15" s="13">
        <f>J3*3</f>
        <v>30.240000000000002</v>
      </c>
      <c r="E15" s="13">
        <f>G3*3</f>
        <v>140.10000000000002</v>
      </c>
      <c r="F15" s="14">
        <f>D15/(1/2*$O$4*POWER(SQRT((2*9.81*($O$3+(E15/1000))/($O$5*$O$4))),3)*$O$6+$O$7) * 60</f>
        <v>52.047009849772166</v>
      </c>
      <c r="G15" s="14">
        <f>H15*(F15/60)</f>
        <v>36.533101270409567</v>
      </c>
      <c r="H15" s="14">
        <f>SQRT((2*9.81*($O$3+(E15/1000))/($O$5*$O$4)))*3.6</f>
        <v>42.11550447473342</v>
      </c>
      <c r="I15">
        <f>(E15+($O$3*1000))/10</f>
        <v>57.010000000000005</v>
      </c>
    </row>
    <row r="16" spans="1:15" x14ac:dyDescent="0.25">
      <c r="C16" s="13" t="s">
        <v>31</v>
      </c>
      <c r="D16" s="13">
        <f>J3*4</f>
        <v>40.32</v>
      </c>
      <c r="E16" s="13">
        <f>G3*4</f>
        <v>186.8</v>
      </c>
      <c r="F16" s="14">
        <f>D16/(1/2*$O$4*POWER(SQRT((2*9.81*($O$3+(E16/1000))/($O$5*$O$4))),3)*$O$6+$O$7) * 60</f>
        <v>62.464203219318144</v>
      </c>
      <c r="G16" s="14">
        <f>H16*(F16/60)</f>
        <v>45.605647213441657</v>
      </c>
      <c r="H16" s="14">
        <f>SQRT((2*9.81*($O$3+(E16/1000))/($O$5*$O$4)))*3.6</f>
        <v>43.806511438222252</v>
      </c>
      <c r="I16">
        <f>(E16+($O$3*1000))/10</f>
        <v>61.679999999999993</v>
      </c>
    </row>
    <row r="17" spans="3:9" x14ac:dyDescent="0.25">
      <c r="C17" s="13" t="s">
        <v>32</v>
      </c>
      <c r="D17" s="13">
        <f>J3*6</f>
        <v>60.480000000000004</v>
      </c>
      <c r="E17" s="13">
        <f>G3*6</f>
        <v>280.20000000000005</v>
      </c>
      <c r="F17" s="14">
        <f>D17/(1/2*$O$4*POWER(SQRT((2*9.81*($O$3+(E17/1000))/($O$5*$O$4))),3)*$O$6+$O$7) * 60</f>
        <v>77.357781311064358</v>
      </c>
      <c r="G17" s="14">
        <f t="shared" ref="G17:G57" si="2">H17*(F17/60)</f>
        <v>60.605156298794931</v>
      </c>
      <c r="H17" s="14">
        <f>SQRT((2*9.81*($O$3+(E17/1000))/($O$5*$O$4)))*3.6</f>
        <v>47.006381469314462</v>
      </c>
      <c r="I17">
        <f>(E17+($O$3*1000))/10</f>
        <v>71.02000000000001</v>
      </c>
    </row>
    <row r="18" spans="3:9" x14ac:dyDescent="0.25">
      <c r="C18" s="13"/>
      <c r="D18" s="13"/>
      <c r="E18" s="13"/>
      <c r="F18" s="14"/>
      <c r="G18" s="14"/>
      <c r="H18" s="14"/>
    </row>
    <row r="19" spans="3:9" x14ac:dyDescent="0.25">
      <c r="C19" s="13" t="s">
        <v>13</v>
      </c>
      <c r="D19" s="13"/>
      <c r="E19" s="13"/>
      <c r="F19" s="14"/>
      <c r="G19" s="14"/>
      <c r="H19" s="14"/>
    </row>
    <row r="20" spans="3:9" x14ac:dyDescent="0.25">
      <c r="C20" s="13" t="s">
        <v>30</v>
      </c>
      <c r="D20" s="13">
        <f>J4*3</f>
        <v>28.080000000000005</v>
      </c>
      <c r="E20" s="13">
        <f>G4*3</f>
        <v>143.39999999999998</v>
      </c>
      <c r="F20" s="14">
        <f>D20/(1/2*$O$4*POWER(SQRT((2*9.81*($O$3+(E20/1000))/($O$5*$O$4))),3)*$O$6+$O$7) * 60</f>
        <v>47.960191276631576</v>
      </c>
      <c r="G20" s="14">
        <f t="shared" si="2"/>
        <v>33.761752910660924</v>
      </c>
      <c r="H20" s="14">
        <f>SQRT((2*9.81*($O$3+(E20/1000))/($O$5*$O$4)))*3.6</f>
        <v>42.237220509724551</v>
      </c>
      <c r="I20">
        <f>(E20+($O$3*1000))/10</f>
        <v>57.339999999999996</v>
      </c>
    </row>
    <row r="21" spans="3:9" x14ac:dyDescent="0.25">
      <c r="C21" s="13" t="s">
        <v>31</v>
      </c>
      <c r="D21" s="13">
        <f>J4*4</f>
        <v>37.440000000000005</v>
      </c>
      <c r="E21" s="13">
        <f>G4*4</f>
        <v>191.2</v>
      </c>
      <c r="F21" s="14">
        <f>D21/(1/2*$O$4*POWER(SQRT((2*9.81*($O$3+(E21/1000))/($O$5*$O$4))),3)*$O$6+$O$7) * 60</f>
        <v>57.450243338643034</v>
      </c>
      <c r="G21" s="14">
        <f t="shared" si="2"/>
        <v>42.094255461906045</v>
      </c>
      <c r="H21" s="14">
        <f>SQRT((2*9.81*($O$3+(E21/1000))/($O$5*$O$4)))*3.6</f>
        <v>43.962482679608058</v>
      </c>
      <c r="I21">
        <f>(E21+($O$3*1000))/10</f>
        <v>62.120000000000005</v>
      </c>
    </row>
    <row r="22" spans="3:9" x14ac:dyDescent="0.25">
      <c r="C22" s="13" t="s">
        <v>32</v>
      </c>
      <c r="D22" s="13">
        <f>J4*6</f>
        <v>56.160000000000011</v>
      </c>
      <c r="E22" s="13">
        <f>G4*6</f>
        <v>286.79999999999995</v>
      </c>
      <c r="F22" s="14">
        <f>D22/(1/2*$O$4*POWER(SQRT((2*9.81*($O$3+(E22/1000))/($O$5*$O$4))),3)*$O$6+$O$7) * 60</f>
        <v>70.92574764317142</v>
      </c>
      <c r="G22" s="14">
        <f t="shared" si="2"/>
        <v>55.823640734952676</v>
      </c>
      <c r="H22" s="14">
        <f>SQRT((2*9.81*($O$3+(E22/1000))/($O$5*$O$4)))*3.6</f>
        <v>47.224295201626056</v>
      </c>
      <c r="I22">
        <f>(E22+($O$3*1000))/10</f>
        <v>71.679999999999993</v>
      </c>
    </row>
    <row r="23" spans="3:9" x14ac:dyDescent="0.25">
      <c r="C23" s="13"/>
      <c r="D23" s="13"/>
      <c r="E23" s="13"/>
      <c r="F23" s="14"/>
      <c r="G23" s="14"/>
      <c r="H23" s="14"/>
    </row>
    <row r="24" spans="3:9" x14ac:dyDescent="0.25">
      <c r="C24" s="13" t="s">
        <v>15</v>
      </c>
      <c r="D24" s="13"/>
      <c r="E24" s="13"/>
      <c r="F24" s="14"/>
      <c r="G24" s="14"/>
      <c r="H24" s="14"/>
    </row>
    <row r="25" spans="3:9" x14ac:dyDescent="0.25">
      <c r="C25" s="13" t="s">
        <v>30</v>
      </c>
      <c r="D25" s="13">
        <f>J5*3</f>
        <v>30.900000000000002</v>
      </c>
      <c r="E25" s="13">
        <f>G5*3</f>
        <v>138</v>
      </c>
      <c r="F25" s="14">
        <f>D25/(1/2*$O$4*POWER(SQRT((2*9.81*($O$3+(E25/1000))/($O$5*$O$4))),3)*$O$6+$O$7) * 60</f>
        <v>53.444129911983261</v>
      </c>
      <c r="G25" s="14">
        <f t="shared" si="2"/>
        <v>37.444618929727469</v>
      </c>
      <c r="H25" s="14">
        <f>SQRT((2*9.81*($O$3+(E25/1000))/($O$5*$O$4)))*3.6</f>
        <v>42.037865327467841</v>
      </c>
      <c r="I25">
        <f>(E25+($O$3*1000))/10</f>
        <v>56.8</v>
      </c>
    </row>
    <row r="26" spans="3:9" x14ac:dyDescent="0.25">
      <c r="C26" s="13" t="s">
        <v>31</v>
      </c>
      <c r="D26" s="13">
        <f>J5*4</f>
        <v>41.2</v>
      </c>
      <c r="E26" s="13">
        <f>G5*4</f>
        <v>184</v>
      </c>
      <c r="F26" s="14">
        <f>D26/(1/2*$O$4*POWER(SQRT((2*9.81*($O$3+(E26/1000))/($O$5*$O$4))),3)*$O$6+$O$7) * 60</f>
        <v>64.219190426850744</v>
      </c>
      <c r="G26" s="14">
        <f t="shared" si="2"/>
        <v>46.780434177138766</v>
      </c>
      <c r="H26" s="14">
        <f>SQRT((2*9.81*($O$3+(E26/1000))/($O$5*$O$4)))*3.6</f>
        <v>43.706967216060718</v>
      </c>
      <c r="I26">
        <f>(E26+($O$3*1000))/10</f>
        <v>61.4</v>
      </c>
    </row>
    <row r="27" spans="3:9" x14ac:dyDescent="0.25">
      <c r="C27" s="13" t="s">
        <v>32</v>
      </c>
      <c r="D27" s="13">
        <f>J5*6</f>
        <v>61.800000000000004</v>
      </c>
      <c r="E27" s="13">
        <f>G5*6</f>
        <v>276</v>
      </c>
      <c r="F27" s="14">
        <f>D27/(1/2*$O$4*POWER(SQRT((2*9.81*($O$3+(E27/1000))/($O$5*$O$4))),3)*$O$6+$O$7) * 60</f>
        <v>79.691833996730992</v>
      </c>
      <c r="G27" s="14">
        <f t="shared" si="2"/>
        <v>62.248860875584555</v>
      </c>
      <c r="H27" s="14">
        <f>SQRT((2*9.81*($O$3+(E27/1000))/($O$5*$O$4)))*3.6</f>
        <v>46.867181556999711</v>
      </c>
      <c r="I27">
        <f>(E27+($O$3*1000))/10</f>
        <v>70.599999999999994</v>
      </c>
    </row>
    <row r="28" spans="3:9" x14ac:dyDescent="0.25">
      <c r="C28" s="13"/>
      <c r="D28" s="13"/>
      <c r="E28" s="13"/>
      <c r="F28" s="14"/>
      <c r="G28" s="14"/>
      <c r="H28" s="14"/>
    </row>
    <row r="29" spans="3:9" x14ac:dyDescent="0.25">
      <c r="C29" s="13" t="s">
        <v>17</v>
      </c>
      <c r="D29" s="13"/>
      <c r="E29" s="13"/>
      <c r="F29" s="14"/>
      <c r="G29" s="14"/>
      <c r="H29" s="14"/>
    </row>
    <row r="30" spans="3:9" x14ac:dyDescent="0.25">
      <c r="C30" s="13" t="s">
        <v>30</v>
      </c>
      <c r="D30" s="13">
        <f>J6*3</f>
        <v>28.5</v>
      </c>
      <c r="E30" s="13">
        <f>G6*3</f>
        <v>150</v>
      </c>
      <c r="F30" s="14">
        <f>D30/(1/2*$O$4*POWER(SQRT((2*9.81*($O$3+(E30/1000))/($O$5*$O$4))),3)*$O$6+$O$7) * 60</f>
        <v>47.941950294526791</v>
      </c>
      <c r="G30" s="14">
        <f t="shared" si="2"/>
        <v>33.942586261740281</v>
      </c>
      <c r="H30" s="14">
        <f>SQRT((2*9.81*($O$3+(E30/1000))/($O$5*$O$4)))*3.6</f>
        <v>42.479606340439524</v>
      </c>
      <c r="I30">
        <f>(E30+($O$3*1000))/10</f>
        <v>58</v>
      </c>
    </row>
    <row r="31" spans="3:9" x14ac:dyDescent="0.25">
      <c r="C31" s="13" t="s">
        <v>31</v>
      </c>
      <c r="D31" s="13">
        <f>J6*4</f>
        <v>38</v>
      </c>
      <c r="E31" s="13">
        <f>G6*4</f>
        <v>200</v>
      </c>
      <c r="F31" s="14">
        <f>D31/(1/2*$O$4*POWER(SQRT((2*9.81*($O$3+(E31/1000))/($O$5*$O$4))),3)*$O$6+$O$7) * 60</f>
        <v>57.214296889691113</v>
      </c>
      <c r="G31" s="14">
        <f t="shared" si="2"/>
        <v>42.217263219878895</v>
      </c>
      <c r="H31" s="14">
        <f>SQRT((2*9.81*($O$3+(E31/1000))/($O$5*$O$4)))*3.6</f>
        <v>44.272776751524439</v>
      </c>
      <c r="I31">
        <f>(E31+($O$3*1000))/10</f>
        <v>63</v>
      </c>
    </row>
    <row r="32" spans="3:9" x14ac:dyDescent="0.25">
      <c r="C32" s="13" t="s">
        <v>32</v>
      </c>
      <c r="D32" s="13">
        <f>J6*6</f>
        <v>57</v>
      </c>
      <c r="E32" s="13">
        <f>G6*6</f>
        <v>300</v>
      </c>
      <c r="F32" s="14">
        <f>D32/(1/2*$O$4*POWER(SQRT((2*9.81*($O$3+(E32/1000))/($O$5*$O$4))),3)*$O$6+$O$7) * 60</f>
        <v>70.202533202702469</v>
      </c>
      <c r="G32" s="14">
        <f t="shared" si="2"/>
        <v>55.760858290612184</v>
      </c>
      <c r="H32" s="14">
        <f>SQRT((2*9.81*($O$3+(E32/1000))/($O$5*$O$4)))*3.6</f>
        <v>47.657133507939271</v>
      </c>
      <c r="I32">
        <f>(E32+($O$3*1000))/10</f>
        <v>73</v>
      </c>
    </row>
    <row r="33" spans="3:9" x14ac:dyDescent="0.25">
      <c r="C33" s="13"/>
      <c r="D33" s="13"/>
      <c r="E33" s="13"/>
      <c r="F33" s="14"/>
      <c r="G33" s="14"/>
      <c r="H33" s="14"/>
    </row>
    <row r="34" spans="3:9" x14ac:dyDescent="0.25">
      <c r="C34" s="13" t="s">
        <v>19</v>
      </c>
      <c r="D34" s="13"/>
      <c r="E34" s="13"/>
      <c r="F34" s="14"/>
      <c r="G34" s="14"/>
      <c r="H34" s="14"/>
    </row>
    <row r="35" spans="3:9" x14ac:dyDescent="0.25">
      <c r="C35" s="13" t="s">
        <v>30</v>
      </c>
      <c r="D35" s="13">
        <f>J7*3</f>
        <v>37.799999999999997</v>
      </c>
      <c r="E35" s="13">
        <f>G7*3</f>
        <v>186</v>
      </c>
      <c r="F35" s="14">
        <f>D35/(1/2*$O$4*POWER(SQRT((2*9.81*($O$3+(E35/1000))/($O$5*$O$4))),3)*$O$6+$O$7) * 60</f>
        <v>58.66249933361712</v>
      </c>
      <c r="G35" s="14">
        <f t="shared" si="2"/>
        <v>42.802206178558656</v>
      </c>
      <c r="H35" s="14">
        <f>SQRT((2*9.81*($O$3+(E35/1000))/($O$5*$O$4)))*3.6</f>
        <v>43.778093328557276</v>
      </c>
      <c r="I35">
        <f>(E35+($O$3*1000))/10</f>
        <v>61.6</v>
      </c>
    </row>
    <row r="36" spans="3:9" x14ac:dyDescent="0.25">
      <c r="C36" s="13" t="s">
        <v>31</v>
      </c>
      <c r="D36" s="13">
        <f>J7*4</f>
        <v>50.4</v>
      </c>
      <c r="E36" s="13">
        <f>G7*4</f>
        <v>248</v>
      </c>
      <c r="F36" s="14">
        <f>D36/(1/2*$O$4*POWER(SQRT((2*9.81*($O$3+(E36/1000))/($O$5*$O$4))),3)*$O$6+$O$7) * 60</f>
        <v>68.68914971765831</v>
      </c>
      <c r="G36" s="14">
        <f t="shared" si="2"/>
        <v>52.579714503520918</v>
      </c>
      <c r="H36" s="14">
        <f>SQRT((2*9.81*($O$3+(E36/1000))/($O$5*$O$4)))*3.6</f>
        <v>45.928401838991427</v>
      </c>
      <c r="I36">
        <f>(E36+($O$3*1000))/10</f>
        <v>67.8</v>
      </c>
    </row>
    <row r="37" spans="3:9" x14ac:dyDescent="0.25">
      <c r="C37" s="13" t="s">
        <v>32</v>
      </c>
      <c r="D37" s="13">
        <f>J7*6</f>
        <v>75.599999999999994</v>
      </c>
      <c r="E37" s="13">
        <f>G7*6</f>
        <v>372</v>
      </c>
      <c r="F37" s="14">
        <f>D37/(1/2*$O$4*POWER(SQRT((2*9.81*($O$3+(E37/1000))/($O$5*$O$4))),3)*$O$6+$O$7) * 60</f>
        <v>81.741110256393071</v>
      </c>
      <c r="G37" s="14">
        <f t="shared" si="2"/>
        <v>68.052322696293331</v>
      </c>
      <c r="H37" s="14">
        <f>SQRT((2*9.81*($O$3+(E37/1000))/($O$5*$O$4)))*3.6</f>
        <v>49.952090801926104</v>
      </c>
      <c r="I37">
        <f>(E37+($O$3*1000))/10</f>
        <v>80.2</v>
      </c>
    </row>
    <row r="38" spans="3:9" x14ac:dyDescent="0.25">
      <c r="C38" s="13"/>
      <c r="D38" s="13"/>
      <c r="E38" s="13"/>
      <c r="F38" s="14"/>
      <c r="G38" s="14"/>
      <c r="H38" s="14"/>
    </row>
    <row r="39" spans="3:9" x14ac:dyDescent="0.25">
      <c r="C39" s="13" t="s">
        <v>21</v>
      </c>
      <c r="D39" s="13"/>
      <c r="E39" s="13"/>
      <c r="F39" s="14"/>
      <c r="G39" s="14"/>
      <c r="H39" s="14"/>
    </row>
    <row r="40" spans="3:9" x14ac:dyDescent="0.25">
      <c r="C40" s="13" t="s">
        <v>30</v>
      </c>
      <c r="D40" s="13">
        <f>J8*3</f>
        <v>30.900000000000002</v>
      </c>
      <c r="E40" s="13">
        <f>G8*3</f>
        <v>180</v>
      </c>
      <c r="F40" s="14">
        <f>D40/(1/2*$O$4*POWER(SQRT((2*9.81*($O$3+(E40/1000))/($O$5*$O$4))),3)*$O$6+$O$7) * 60</f>
        <v>48.589171915707134</v>
      </c>
      <c r="G40" s="14">
        <f t="shared" si="2"/>
        <v>35.279274982253021</v>
      </c>
      <c r="H40" s="14">
        <f>SQRT((2*9.81*($O$3+(E40/1000))/($O$5*$O$4)))*3.6</f>
        <v>43.564366616647568</v>
      </c>
      <c r="I40">
        <f>(E40+($O$3*1000))/10</f>
        <v>61</v>
      </c>
    </row>
    <row r="41" spans="3:9" x14ac:dyDescent="0.25">
      <c r="C41" s="13" t="s">
        <v>31</v>
      </c>
      <c r="D41" s="13">
        <f>J8*4</f>
        <v>41.2</v>
      </c>
      <c r="E41" s="13">
        <f>G8*4</f>
        <v>240</v>
      </c>
      <c r="F41" s="14">
        <f>D41/(1/2*$O$4*POWER(SQRT((2*9.81*($O$3+(E41/1000))/($O$5*$O$4))),3)*$O$6+$O$7) * 60</f>
        <v>57.066192006232846</v>
      </c>
      <c r="G41" s="14">
        <f t="shared" si="2"/>
        <v>43.424170476740507</v>
      </c>
      <c r="H41" s="14">
        <f>SQRT((2*9.81*($O$3+(E41/1000))/($O$5*$O$4)))*3.6</f>
        <v>45.656633761717615</v>
      </c>
      <c r="I41">
        <f>(E41+($O$3*1000))/10</f>
        <v>67</v>
      </c>
    </row>
    <row r="42" spans="3:9" x14ac:dyDescent="0.25">
      <c r="C42" s="13" t="s">
        <v>32</v>
      </c>
      <c r="D42" s="13">
        <f>J8*6</f>
        <v>61.800000000000004</v>
      </c>
      <c r="E42" s="13">
        <f>G8*6</f>
        <v>360</v>
      </c>
      <c r="F42" s="14">
        <f>D42/(1/2*$O$4*POWER(SQRT((2*9.81*($O$3+(E42/1000))/($O$5*$O$4))),3)*$O$6+$O$7) * 60</f>
        <v>68.235871035650831</v>
      </c>
      <c r="G42" s="14">
        <f t="shared" si="2"/>
        <v>56.382135593371444</v>
      </c>
      <c r="H42" s="14">
        <f>SQRT((2*9.81*($O$3+(E42/1000))/($O$5*$O$4)))*3.6</f>
        <v>49.576975925680301</v>
      </c>
      <c r="I42">
        <f>(E42+($O$3*1000))/10</f>
        <v>79</v>
      </c>
    </row>
    <row r="43" spans="3:9" x14ac:dyDescent="0.25">
      <c r="C43" s="13"/>
      <c r="D43" s="13"/>
      <c r="E43" s="13"/>
      <c r="F43" s="14"/>
      <c r="G43" s="14"/>
      <c r="H43" s="14"/>
    </row>
    <row r="44" spans="3:9" x14ac:dyDescent="0.25">
      <c r="C44" s="13" t="s">
        <v>22</v>
      </c>
      <c r="D44" s="13"/>
      <c r="E44" s="13"/>
      <c r="F44" s="14"/>
      <c r="G44" s="14"/>
      <c r="H44" s="14"/>
    </row>
    <row r="45" spans="3:9" x14ac:dyDescent="0.25">
      <c r="C45" s="13" t="s">
        <v>30</v>
      </c>
      <c r="D45" s="13">
        <f>J9*3</f>
        <v>43.2</v>
      </c>
      <c r="E45" s="13">
        <f>G9*3</f>
        <v>210</v>
      </c>
      <c r="F45" s="14">
        <f>D45/(1/2*$O$4*POWER(SQRT((2*9.81*($O$3+(E45/1000))/($O$5*$O$4))),3)*$O$6+$O$7) * 60</f>
        <v>63.674343495294735</v>
      </c>
      <c r="G45" s="14">
        <f t="shared" si="2"/>
        <v>47.355420705017025</v>
      </c>
      <c r="H45" s="14">
        <f>SQRT((2*9.81*($O$3+(E45/1000))/($O$5*$O$4)))*3.6</f>
        <v>44.622764622786939</v>
      </c>
      <c r="I45">
        <f>(E45+($O$3*1000))/10</f>
        <v>64</v>
      </c>
    </row>
    <row r="46" spans="3:9" x14ac:dyDescent="0.25">
      <c r="C46" s="13" t="s">
        <v>31</v>
      </c>
      <c r="D46" s="13">
        <f>J9*4</f>
        <v>57.6</v>
      </c>
      <c r="E46" s="13">
        <f>G9*4</f>
        <v>280</v>
      </c>
      <c r="F46" s="14">
        <f>D46/(1/2*$O$4*POWER(SQRT((2*9.81*($O$3+(E46/1000))/($O$5*$O$4))),3)*$O$6+$O$7) * 60</f>
        <v>73.702553835513712</v>
      </c>
      <c r="G46" s="14">
        <f t="shared" si="2"/>
        <v>57.733375125519579</v>
      </c>
      <c r="H46" s="14">
        <f>SQRT((2*9.81*($O$3+(E46/1000))/($O$5*$O$4)))*3.6</f>
        <v>46.999762250599773</v>
      </c>
      <c r="I46">
        <f>(E46+($O$3*1000))/10</f>
        <v>71</v>
      </c>
    </row>
    <row r="47" spans="3:9" x14ac:dyDescent="0.25">
      <c r="C47" s="13" t="s">
        <v>32</v>
      </c>
      <c r="D47" s="13">
        <f>J9*6</f>
        <v>86.4</v>
      </c>
      <c r="E47" s="13">
        <f>G9*6</f>
        <v>420</v>
      </c>
      <c r="F47" s="14">
        <f>D47/(1/2*$O$4*POWER(SQRT((2*9.81*($O$3+(E47/1000))/($O$5*$O$4))),3)*$O$6+$O$7) * 60</f>
        <v>86.136545633754793</v>
      </c>
      <c r="G47" s="14">
        <f t="shared" si="2"/>
        <v>73.826478000615367</v>
      </c>
      <c r="H47" s="14">
        <f>SQRT((2*9.81*($O$3+(E47/1000))/($O$5*$O$4)))*3.6</f>
        <v>51.42519528088755</v>
      </c>
      <c r="I47">
        <f>(E47+($O$3*1000))/10</f>
        <v>85</v>
      </c>
    </row>
    <row r="48" spans="3:9" x14ac:dyDescent="0.25">
      <c r="C48" s="13"/>
      <c r="D48" s="13"/>
      <c r="E48" s="13"/>
      <c r="F48" s="14"/>
      <c r="G48" s="14"/>
      <c r="H48" s="14"/>
    </row>
    <row r="49" spans="3:9" x14ac:dyDescent="0.25">
      <c r="C49" s="13" t="s">
        <v>23</v>
      </c>
      <c r="D49" s="13"/>
      <c r="E49" s="13"/>
      <c r="F49" s="14"/>
      <c r="G49" s="14"/>
      <c r="H49" s="14"/>
    </row>
    <row r="50" spans="3:9" x14ac:dyDescent="0.25">
      <c r="C50" s="13" t="s">
        <v>30</v>
      </c>
      <c r="D50" s="13">
        <f>J10*3</f>
        <v>46.5</v>
      </c>
      <c r="E50" s="13">
        <f>G10*3</f>
        <v>210</v>
      </c>
      <c r="F50" s="14">
        <f>D50/(1/2*$O$4*POWER(SQRT((2*9.81*($O$3+(E50/1000))/($O$5*$O$4))),3)*$O$6+$O$7) * 60</f>
        <v>68.538355845629738</v>
      </c>
      <c r="G50" s="14">
        <f t="shared" si="2"/>
        <v>50.972848675539154</v>
      </c>
      <c r="H50" s="14">
        <f>SQRT((2*9.81*($O$3+(E50/1000))/($O$5*$O$4)))*3.6</f>
        <v>44.622764622786939</v>
      </c>
      <c r="I50">
        <f>(E50+($O$3*1000))/10</f>
        <v>64</v>
      </c>
    </row>
    <row r="51" spans="3:9" x14ac:dyDescent="0.25">
      <c r="C51" s="13" t="s">
        <v>31</v>
      </c>
      <c r="D51" s="13">
        <f>J10*4</f>
        <v>62</v>
      </c>
      <c r="E51" s="13">
        <f>G10*4</f>
        <v>280</v>
      </c>
      <c r="F51" s="14">
        <f>D51/(1/2*$O$4*POWER(SQRT((2*9.81*($O$3+(E51/1000))/($O$5*$O$4))),3)*$O$6+$O$7) * 60</f>
        <v>79.332610031282115</v>
      </c>
      <c r="G51" s="14">
        <f t="shared" si="2"/>
        <v>62.143563503163435</v>
      </c>
      <c r="H51" s="14">
        <f>SQRT((2*9.81*($O$3+(E51/1000))/($O$5*$O$4)))*3.6</f>
        <v>46.999762250599773</v>
      </c>
      <c r="I51">
        <f>(E51+($O$3*1000))/10</f>
        <v>71</v>
      </c>
    </row>
    <row r="52" spans="3:9" x14ac:dyDescent="0.25">
      <c r="C52" s="13" t="s">
        <v>32</v>
      </c>
      <c r="D52" s="13">
        <f>J10*6</f>
        <v>93</v>
      </c>
      <c r="E52" s="13">
        <f>G10*6</f>
        <v>420</v>
      </c>
      <c r="F52" s="14">
        <f>D52/(1/2*$O$4*POWER(SQRT((2*9.81*($O$3+(E52/1000))/($O$5*$O$4))),3)*$O$6+$O$7) * 60</f>
        <v>92.716420647444394</v>
      </c>
      <c r="G52" s="14">
        <f t="shared" si="2"/>
        <v>79.466000625662375</v>
      </c>
      <c r="H52" s="14">
        <f>SQRT((2*9.81*($O$3+(E52/1000))/($O$5*$O$4)))*3.6</f>
        <v>51.42519528088755</v>
      </c>
      <c r="I52">
        <f>(E52+($O$3*1000))/10</f>
        <v>85</v>
      </c>
    </row>
    <row r="53" spans="3:9" x14ac:dyDescent="0.25">
      <c r="C53" s="13"/>
      <c r="D53" s="13"/>
      <c r="E53" s="13"/>
      <c r="F53" s="14"/>
      <c r="G53" s="14"/>
      <c r="H53" s="14"/>
    </row>
    <row r="54" spans="3:9" x14ac:dyDescent="0.25">
      <c r="C54" s="13" t="s">
        <v>24</v>
      </c>
      <c r="D54" s="13"/>
      <c r="E54" s="13"/>
      <c r="F54" s="14"/>
      <c r="G54" s="14"/>
      <c r="H54" s="14"/>
    </row>
    <row r="55" spans="3:9" x14ac:dyDescent="0.25">
      <c r="C55" s="13" t="s">
        <v>30</v>
      </c>
      <c r="D55" s="13">
        <f>J11*3</f>
        <v>44.28</v>
      </c>
      <c r="E55" s="13">
        <f>G11*3</f>
        <v>218.10000000000002</v>
      </c>
      <c r="F55" s="14">
        <f>D55/(1/2*$O$4*POWER(SQRT((2*9.81*($O$3+(E55/1000))/($O$5*$O$4))),3)*$O$6+$O$7) * 60</f>
        <v>64.164310475699395</v>
      </c>
      <c r="G55" s="14">
        <f t="shared" si="2"/>
        <v>48.020842874108247</v>
      </c>
      <c r="H55" s="14">
        <f>SQRT((2*9.81*($O$3+(E55/1000))/($O$5*$O$4)))*3.6</f>
        <v>44.904255201771321</v>
      </c>
      <c r="I55">
        <f>(E55+($O$3*1000))/10</f>
        <v>64.81</v>
      </c>
    </row>
    <row r="56" spans="3:9" x14ac:dyDescent="0.25">
      <c r="C56" s="13" t="s">
        <v>31</v>
      </c>
      <c r="D56" s="13">
        <f>J11*4</f>
        <v>59.04</v>
      </c>
      <c r="E56" s="13">
        <f>G11*4</f>
        <v>290.8</v>
      </c>
      <c r="F56" s="14">
        <f>D56/(1/2*$O$4*POWER(SQRT((2*9.81*($O$3+(E56/1000))/($O$5*$O$4))),3)*$O$6+$O$7) * 60</f>
        <v>73.994945919389693</v>
      </c>
      <c r="G56" s="14">
        <f t="shared" si="2"/>
        <v>58.401591524329163</v>
      </c>
      <c r="H56" s="14">
        <f>SQRT((2*9.81*($O$3+(E56/1000))/($O$5*$O$4)))*3.6</f>
        <v>47.355876106418428</v>
      </c>
      <c r="I56">
        <f>(E56+($O$3*1000))/10</f>
        <v>72.08</v>
      </c>
    </row>
    <row r="57" spans="3:9" x14ac:dyDescent="0.25">
      <c r="C57" s="13" t="s">
        <v>32</v>
      </c>
      <c r="D57" s="13">
        <f>J11*6</f>
        <v>88.56</v>
      </c>
      <c r="E57" s="13">
        <f>G11*6</f>
        <v>436.20000000000005</v>
      </c>
      <c r="F57" s="14">
        <f>D57/(1/2*$O$4*POWER(SQRT((2*9.81*($O$3+(E57/1000))/($O$5*$O$4))),3)*$O$6+$O$7) * 60</f>
        <v>85.984296836066306</v>
      </c>
      <c r="G57" s="14">
        <f t="shared" si="2"/>
        <v>74.394952366516392</v>
      </c>
      <c r="H57" s="14">
        <f>SQRT((2*9.81*($O$3+(E57/1000))/($O$5*$O$4)))*3.6</f>
        <v>51.912934177984418</v>
      </c>
      <c r="I57">
        <f>(E57+($O$3*1000))/10</f>
        <v>86.62</v>
      </c>
    </row>
  </sheetData>
  <mergeCells count="1">
    <mergeCell ref="N2:O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batteries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</dc:creator>
  <cp:lastModifiedBy>Matej</cp:lastModifiedBy>
  <dcterms:created xsi:type="dcterms:W3CDTF">2022-01-27T18:35:38Z</dcterms:created>
  <dcterms:modified xsi:type="dcterms:W3CDTF">2022-01-27T18:44:29Z</dcterms:modified>
</cp:coreProperties>
</file>